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762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5" i="1"/>
  <c r="F7" i="1"/>
  <c r="I19" i="1"/>
  <c r="I18" i="1"/>
  <c r="I5" i="1"/>
  <c r="F11" i="1"/>
  <c r="I4" i="1" s="1"/>
  <c r="L17" i="1"/>
  <c r="L7" i="1"/>
  <c r="M33" i="1" s="1"/>
  <c r="L4" i="1"/>
  <c r="F22" i="1"/>
  <c r="F21" i="1"/>
  <c r="I17" i="1" s="1"/>
  <c r="F19" i="1"/>
  <c r="F20" i="1" s="1"/>
  <c r="L20" i="1" s="1"/>
  <c r="M34" i="1" s="1"/>
  <c r="F17" i="1"/>
  <c r="F16" i="1"/>
  <c r="F8" i="1"/>
  <c r="I6" i="1" s="1"/>
  <c r="F9" i="1"/>
  <c r="I3" i="1" s="1"/>
  <c r="L3" i="1" s="1"/>
  <c r="F10" i="1"/>
  <c r="F4" i="1"/>
  <c r="F3" i="1"/>
  <c r="L28" i="1" l="1"/>
  <c r="I16" i="1"/>
  <c r="L16" i="1" s="1"/>
  <c r="L19" i="1" s="1"/>
  <c r="L31" i="1"/>
  <c r="L5" i="1"/>
  <c r="L6" i="1" s="1"/>
  <c r="L27" i="1" l="1"/>
  <c r="L30" i="1" s="1"/>
  <c r="L18" i="1"/>
  <c r="L29" i="1"/>
</calcChain>
</file>

<file path=xl/sharedStrings.xml><?xml version="1.0" encoding="utf-8"?>
<sst xmlns="http://schemas.openxmlformats.org/spreadsheetml/2006/main" count="68" uniqueCount="59">
  <si>
    <t>Jurisdiction Name</t>
  </si>
  <si>
    <t>Agency Name</t>
  </si>
  <si>
    <t>Law Enforcement General Fund Budget</t>
  </si>
  <si>
    <t>Total LEA employees</t>
  </si>
  <si>
    <t>Total MV Stops</t>
  </si>
  <si>
    <t>Total MV Stops Suspected DUI/DWI/Possess</t>
  </si>
  <si>
    <t>Total MV Stops Positive DUI/DWI/Possess</t>
  </si>
  <si>
    <t>Total Patrol Hours on Illegal substance calls</t>
  </si>
  <si>
    <t>Total Illegal Substance Arrests</t>
  </si>
  <si>
    <t>Total Narcan Units deployed by officers</t>
  </si>
  <si>
    <t>Total F/EMS GF Budget</t>
  </si>
  <si>
    <t>Total F/EMS Employees</t>
  </si>
  <si>
    <t>Total Drug-related calls (definition)</t>
  </si>
  <si>
    <t>Total F/EMS Unit Hours</t>
  </si>
  <si>
    <t>Total F/EMS Units</t>
  </si>
  <si>
    <t>Total Arrests</t>
  </si>
  <si>
    <t>Cost Per LEA hour</t>
  </si>
  <si>
    <t>Total Drug-related calls for service</t>
  </si>
  <si>
    <t>MV Stops/Arrest</t>
  </si>
  <si>
    <t>Patrol Hours/Drug Call</t>
  </si>
  <si>
    <t>Substance Arrest/All Arrest</t>
  </si>
  <si>
    <t>Cost per Narcan Unit</t>
  </si>
  <si>
    <t>Total Drug Transported</t>
  </si>
  <si>
    <t>Total Narcan Units deployed by F/EMS</t>
  </si>
  <si>
    <t>Police</t>
  </si>
  <si>
    <t>LEA Cost per Drug Call</t>
  </si>
  <si>
    <t>Total officers deployed to Drug Calls</t>
  </si>
  <si>
    <t>Officers/Drug Call</t>
  </si>
  <si>
    <t>Officers Responding</t>
  </si>
  <si>
    <t>Cost per F/EMS Hour</t>
  </si>
  <si>
    <t>F/EMS Units Per Call</t>
  </si>
  <si>
    <t>Staff/Unit</t>
  </si>
  <si>
    <t>F/EMS Cost Per Drug Call</t>
  </si>
  <si>
    <t>Hours Per Call</t>
  </si>
  <si>
    <t>Staff Hours/Call</t>
  </si>
  <si>
    <t>Narcan/Drug Call</t>
  </si>
  <si>
    <t>Transported/Call</t>
  </si>
  <si>
    <t>Narcan/Call</t>
  </si>
  <si>
    <t>Event Costs</t>
  </si>
  <si>
    <t>Total Costs</t>
  </si>
  <si>
    <t>All LEA Drug Calls</t>
  </si>
  <si>
    <t>All Narcan</t>
  </si>
  <si>
    <t>% of Budget</t>
  </si>
  <si>
    <t>All F/EMS Drug Calls</t>
  </si>
  <si>
    <t>Total Jurisdictional Costs</t>
  </si>
  <si>
    <t>All 1R Time</t>
  </si>
  <si>
    <t>All NARCAN</t>
  </si>
  <si>
    <t>% of Combined Budget</t>
  </si>
  <si>
    <t>FTE Replacement</t>
  </si>
  <si>
    <t>1R Replacement</t>
  </si>
  <si>
    <t>Cost to Replace LEO</t>
  </si>
  <si>
    <t>Cost to Replace F/EMS</t>
  </si>
  <si>
    <t>Total Cost</t>
  </si>
  <si>
    <t>F/EMS Personnel</t>
  </si>
  <si>
    <t>MV Positive/Suspected</t>
  </si>
  <si>
    <t>Suspected/All MV Stops</t>
  </si>
  <si>
    <t>Positive/All MV Stops</t>
  </si>
  <si>
    <t>Total LEA Costs</t>
  </si>
  <si>
    <t>Total F/EMS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</si>
</sst>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0" xfId="0" applyFont="1" applyFill="1"/>
    <xf numFmtId="166" fontId="2" fillId="3" borderId="0" xfId="0" applyNumberFormat="1" applyFont="1" applyFill="1" applyAlignment="1">
      <alignment horizontal="center" vertical="center"/>
    </xf>
    <xf numFmtId="0" fontId="2" fillId="4" borderId="0" xfId="0" applyFont="1" applyFill="1"/>
    <xf numFmtId="166" fontId="2" fillId="4" borderId="0" xfId="0" applyNumberFormat="1" applyFont="1" applyFill="1" applyAlignment="1">
      <alignment horizontal="center" vertical="center"/>
    </xf>
    <xf numFmtId="0" fontId="2" fillId="5" borderId="0" xfId="0" applyFont="1" applyFill="1"/>
    <xf numFmtId="166" fontId="2" fillId="5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B1" workbookViewId="0">
      <selection activeCell="H23" sqref="H23"/>
    </sheetView>
  </sheetViews>
  <sheetFormatPr defaultRowHeight="14.4" x14ac:dyDescent="0.3"/>
  <cols>
    <col min="1" max="1" width="39.44140625" customWidth="1"/>
    <col min="2" max="2" width="12.6640625" style="1" customWidth="1"/>
    <col min="4" max="4" width="0" hidden="1" customWidth="1"/>
    <col min="5" max="5" width="22.33203125" customWidth="1"/>
    <col min="6" max="6" width="8.88671875" style="1"/>
    <col min="8" max="8" width="22.5546875" customWidth="1"/>
    <col min="9" max="9" width="8.88671875" style="1"/>
    <col min="11" max="11" width="18" customWidth="1"/>
    <col min="12" max="12" width="15.77734375" style="1" customWidth="1"/>
  </cols>
  <sheetData>
    <row r="1" spans="1:12" x14ac:dyDescent="0.3">
      <c r="A1" t="s">
        <v>0</v>
      </c>
    </row>
    <row r="2" spans="1:12" x14ac:dyDescent="0.3">
      <c r="A2" t="s">
        <v>1</v>
      </c>
      <c r="E2" t="s">
        <v>24</v>
      </c>
      <c r="H2" t="s">
        <v>38</v>
      </c>
      <c r="K2" t="s">
        <v>39</v>
      </c>
    </row>
    <row r="3" spans="1:12" x14ac:dyDescent="0.3">
      <c r="A3" t="s">
        <v>2</v>
      </c>
      <c r="B3" s="5">
        <v>1000000</v>
      </c>
      <c r="E3" t="s">
        <v>16</v>
      </c>
      <c r="F3" s="2">
        <f>B3/B4/2080</f>
        <v>53.418803418803421</v>
      </c>
      <c r="H3" t="s">
        <v>25</v>
      </c>
      <c r="I3" s="2">
        <f>F9*F3</f>
        <v>65.841780958060028</v>
      </c>
      <c r="K3" t="s">
        <v>40</v>
      </c>
      <c r="L3" s="2">
        <f>I3*B9</f>
        <v>9876.2671437090048</v>
      </c>
    </row>
    <row r="4" spans="1:12" x14ac:dyDescent="0.3">
      <c r="A4" t="s">
        <v>3</v>
      </c>
      <c r="B4" s="6">
        <v>9</v>
      </c>
      <c r="E4" t="s">
        <v>18</v>
      </c>
      <c r="F4" s="4">
        <f>B5/B6</f>
        <v>12</v>
      </c>
      <c r="H4" t="s">
        <v>37</v>
      </c>
      <c r="I4" s="2">
        <f>B14*F11</f>
        <v>26.666666666666668</v>
      </c>
      <c r="K4" t="s">
        <v>41</v>
      </c>
      <c r="L4" s="2">
        <f>B13*B14</f>
        <v>4000</v>
      </c>
    </row>
    <row r="5" spans="1:12" x14ac:dyDescent="0.3">
      <c r="A5" t="s">
        <v>4</v>
      </c>
      <c r="B5" s="6">
        <v>600</v>
      </c>
      <c r="E5" t="s">
        <v>55</v>
      </c>
      <c r="F5" s="3">
        <f>B7/B5</f>
        <v>0.05</v>
      </c>
      <c r="H5" t="s">
        <v>52</v>
      </c>
      <c r="I5" s="2">
        <f>SUM(I3:I4)</f>
        <v>92.508447624726699</v>
      </c>
      <c r="K5" s="9" t="s">
        <v>57</v>
      </c>
      <c r="L5" s="10">
        <f>SUM(L3:L4)</f>
        <v>13876.267143709005</v>
      </c>
    </row>
    <row r="6" spans="1:12" x14ac:dyDescent="0.3">
      <c r="A6" t="s">
        <v>15</v>
      </c>
      <c r="B6" s="6">
        <v>50</v>
      </c>
      <c r="E6" t="s">
        <v>56</v>
      </c>
      <c r="F6" s="3">
        <f>B8/B5</f>
        <v>1.6666666666666666E-2</v>
      </c>
      <c r="H6" t="s">
        <v>28</v>
      </c>
      <c r="I6" s="4">
        <f>F8</f>
        <v>1.4333333333333333</v>
      </c>
      <c r="K6" t="s">
        <v>42</v>
      </c>
      <c r="L6" s="3">
        <f>L5/B3</f>
        <v>1.3876267143709004E-2</v>
      </c>
    </row>
    <row r="7" spans="1:12" x14ac:dyDescent="0.3">
      <c r="A7" t="s">
        <v>5</v>
      </c>
      <c r="B7" s="6">
        <v>30</v>
      </c>
      <c r="E7" t="s">
        <v>54</v>
      </c>
      <c r="F7" s="3">
        <f>B8/B7</f>
        <v>0.33333333333333331</v>
      </c>
      <c r="K7" t="s">
        <v>48</v>
      </c>
      <c r="L7" s="4">
        <f>B11/1500</f>
        <v>0.17666666666666667</v>
      </c>
    </row>
    <row r="8" spans="1:12" x14ac:dyDescent="0.3">
      <c r="A8" t="s">
        <v>6</v>
      </c>
      <c r="B8" s="6">
        <v>10</v>
      </c>
      <c r="E8" t="s">
        <v>27</v>
      </c>
      <c r="F8" s="4">
        <f>B10/B9</f>
        <v>1.4333333333333333</v>
      </c>
    </row>
    <row r="9" spans="1:12" x14ac:dyDescent="0.3">
      <c r="A9" t="s">
        <v>17</v>
      </c>
      <c r="B9" s="6">
        <v>150</v>
      </c>
      <c r="E9" t="s">
        <v>19</v>
      </c>
      <c r="F9" s="4">
        <f>B11/B10</f>
        <v>1.2325581395348837</v>
      </c>
    </row>
    <row r="10" spans="1:12" x14ac:dyDescent="0.3">
      <c r="A10" t="s">
        <v>26</v>
      </c>
      <c r="B10" s="6">
        <v>215</v>
      </c>
      <c r="E10" t="s">
        <v>20</v>
      </c>
      <c r="F10" s="3">
        <f>B12/B6</f>
        <v>0.5</v>
      </c>
    </row>
    <row r="11" spans="1:12" x14ac:dyDescent="0.3">
      <c r="A11" t="s">
        <v>7</v>
      </c>
      <c r="B11" s="6">
        <v>265</v>
      </c>
      <c r="E11" t="s">
        <v>35</v>
      </c>
      <c r="F11" s="3">
        <f>B13/B9</f>
        <v>6.6666666666666666E-2</v>
      </c>
    </row>
    <row r="12" spans="1:12" x14ac:dyDescent="0.3">
      <c r="A12" t="s">
        <v>8</v>
      </c>
      <c r="B12" s="6">
        <v>25</v>
      </c>
      <c r="F12" s="3"/>
    </row>
    <row r="13" spans="1:12" x14ac:dyDescent="0.3">
      <c r="A13" t="s">
        <v>9</v>
      </c>
      <c r="B13" s="6">
        <v>10</v>
      </c>
    </row>
    <row r="14" spans="1:12" x14ac:dyDescent="0.3">
      <c r="A14" t="s">
        <v>21</v>
      </c>
      <c r="B14" s="6">
        <v>400</v>
      </c>
    </row>
    <row r="15" spans="1:12" x14ac:dyDescent="0.3">
      <c r="H15" t="s">
        <v>38</v>
      </c>
      <c r="K15" t="s">
        <v>39</v>
      </c>
    </row>
    <row r="16" spans="1:12" x14ac:dyDescent="0.3">
      <c r="A16" t="s">
        <v>10</v>
      </c>
      <c r="B16" s="5">
        <v>800000</v>
      </c>
      <c r="E16" t="s">
        <v>29</v>
      </c>
      <c r="F16" s="2">
        <f>B16/B17/2080</f>
        <v>38.46153846153846</v>
      </c>
      <c r="H16" t="s">
        <v>32</v>
      </c>
      <c r="I16" s="2">
        <f>F17*F18*F16*F19</f>
        <v>145.13221153846152</v>
      </c>
      <c r="K16" t="s">
        <v>43</v>
      </c>
      <c r="L16" s="2">
        <f>I16*B18</f>
        <v>46442.307692307688</v>
      </c>
    </row>
    <row r="17" spans="1:12" x14ac:dyDescent="0.3">
      <c r="A17" t="s">
        <v>11</v>
      </c>
      <c r="B17" s="6">
        <v>10</v>
      </c>
      <c r="E17" t="s">
        <v>30</v>
      </c>
      <c r="F17" s="1">
        <f>B19/B18</f>
        <v>1.3125</v>
      </c>
      <c r="H17" t="s">
        <v>37</v>
      </c>
      <c r="I17" s="2">
        <f>F21*B14</f>
        <v>218.75</v>
      </c>
      <c r="K17" t="s">
        <v>41</v>
      </c>
      <c r="L17" s="2">
        <f>B22*B14</f>
        <v>70000</v>
      </c>
    </row>
    <row r="18" spans="1:12" x14ac:dyDescent="0.3">
      <c r="A18" t="s">
        <v>12</v>
      </c>
      <c r="B18" s="6">
        <v>320</v>
      </c>
      <c r="E18" t="s">
        <v>31</v>
      </c>
      <c r="F18" s="1">
        <v>2.2999999999999998</v>
      </c>
      <c r="H18" t="s">
        <v>52</v>
      </c>
      <c r="I18" s="2">
        <f>SUM(I16:I17)</f>
        <v>363.88221153846155</v>
      </c>
      <c r="K18" s="11" t="s">
        <v>58</v>
      </c>
      <c r="L18" s="12">
        <f>SUM(L16:L17)</f>
        <v>116442.30769230769</v>
      </c>
    </row>
    <row r="19" spans="1:12" x14ac:dyDescent="0.3">
      <c r="A19" t="s">
        <v>14</v>
      </c>
      <c r="B19" s="6">
        <v>420</v>
      </c>
      <c r="E19" t="s">
        <v>33</v>
      </c>
      <c r="F19" s="1">
        <f>B20/B18</f>
        <v>1.25</v>
      </c>
      <c r="H19" t="s">
        <v>53</v>
      </c>
      <c r="I19" s="1">
        <f>F17*F18</f>
        <v>3.0187499999999998</v>
      </c>
      <c r="K19" t="s">
        <v>42</v>
      </c>
      <c r="L19" s="3">
        <f>L16/B16</f>
        <v>5.805288461538461E-2</v>
      </c>
    </row>
    <row r="20" spans="1:12" x14ac:dyDescent="0.3">
      <c r="A20" t="s">
        <v>13</v>
      </c>
      <c r="B20" s="6">
        <v>400</v>
      </c>
      <c r="E20" t="s">
        <v>34</v>
      </c>
      <c r="F20" s="1">
        <f>F19*F18</f>
        <v>2.875</v>
      </c>
      <c r="K20" t="s">
        <v>48</v>
      </c>
      <c r="L20" s="4">
        <f>(F20*B18)/1500</f>
        <v>0.61333333333333329</v>
      </c>
    </row>
    <row r="21" spans="1:12" x14ac:dyDescent="0.3">
      <c r="A21" t="s">
        <v>22</v>
      </c>
      <c r="B21" s="6">
        <v>250</v>
      </c>
      <c r="E21" t="s">
        <v>35</v>
      </c>
      <c r="F21" s="3">
        <f>B22/B18</f>
        <v>0.546875</v>
      </c>
    </row>
    <row r="22" spans="1:12" x14ac:dyDescent="0.3">
      <c r="A22" t="s">
        <v>23</v>
      </c>
      <c r="B22" s="6">
        <v>175</v>
      </c>
      <c r="E22" t="s">
        <v>36</v>
      </c>
      <c r="F22" s="3">
        <f>B21/B18</f>
        <v>0.78125</v>
      </c>
    </row>
    <row r="26" spans="1:12" x14ac:dyDescent="0.3">
      <c r="K26" t="s">
        <v>44</v>
      </c>
    </row>
    <row r="27" spans="1:12" x14ac:dyDescent="0.3">
      <c r="K27" t="s">
        <v>45</v>
      </c>
      <c r="L27" s="2">
        <f>L3+L16</f>
        <v>56318.574836016691</v>
      </c>
    </row>
    <row r="28" spans="1:12" x14ac:dyDescent="0.3">
      <c r="K28" t="s">
        <v>46</v>
      </c>
      <c r="L28" s="2">
        <f>L17+L4</f>
        <v>74000</v>
      </c>
    </row>
    <row r="29" spans="1:12" x14ac:dyDescent="0.3">
      <c r="K29" s="7" t="s">
        <v>39</v>
      </c>
      <c r="L29" s="8">
        <f>SUM(L27:L28)</f>
        <v>130318.57483601669</v>
      </c>
    </row>
    <row r="30" spans="1:12" x14ac:dyDescent="0.3">
      <c r="K30" t="s">
        <v>47</v>
      </c>
      <c r="L30" s="3">
        <f>L27/(B16+B3)</f>
        <v>3.1288097131120386E-2</v>
      </c>
    </row>
    <row r="31" spans="1:12" x14ac:dyDescent="0.3">
      <c r="K31" t="s">
        <v>49</v>
      </c>
      <c r="L31" s="4">
        <f>L20+L7</f>
        <v>0.78999999999999992</v>
      </c>
    </row>
    <row r="33" spans="11:13" x14ac:dyDescent="0.3">
      <c r="K33" t="s">
        <v>50</v>
      </c>
      <c r="L33" s="1">
        <v>85000</v>
      </c>
      <c r="M33">
        <f>L7*L33</f>
        <v>15016.666666666666</v>
      </c>
    </row>
    <row r="34" spans="11:13" x14ac:dyDescent="0.3">
      <c r="K34" t="s">
        <v>51</v>
      </c>
      <c r="L34" s="1">
        <v>75000</v>
      </c>
      <c r="M34">
        <f>L20*L34</f>
        <v>46000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Dept.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Krantz</dc:creator>
  <cp:lastModifiedBy>Larry Krantz</cp:lastModifiedBy>
  <dcterms:created xsi:type="dcterms:W3CDTF">2018-11-26T19:31:30Z</dcterms:created>
  <dcterms:modified xsi:type="dcterms:W3CDTF">2018-11-26T20:32:08Z</dcterms:modified>
</cp:coreProperties>
</file>